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9510" windowHeight="3765"/>
  </bookViews>
  <sheets>
    <sheet name="MAS" sheetId="1" r:id="rId1"/>
    <sheet name="MAE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6" i="2"/>
  <c r="E6" s="1"/>
  <c r="D7"/>
  <c r="E7" s="1"/>
  <c r="D8"/>
  <c r="E8" s="1"/>
  <c r="D9"/>
  <c r="E9" s="1"/>
  <c r="D10"/>
  <c r="E10" s="1"/>
  <c r="D11"/>
  <c r="E11" s="1"/>
  <c r="B57" l="1"/>
  <c r="D56"/>
  <c r="F56" s="1"/>
  <c r="D55"/>
  <c r="I55" s="1"/>
  <c r="D54"/>
  <c r="F54" s="1"/>
  <c r="D53"/>
  <c r="I53" s="1"/>
  <c r="D52"/>
  <c r="I52" s="1"/>
  <c r="B35"/>
  <c r="D34"/>
  <c r="E34" s="1"/>
  <c r="D33"/>
  <c r="F33" s="1"/>
  <c r="D32"/>
  <c r="F32" s="1"/>
  <c r="D31"/>
  <c r="F31" s="1"/>
  <c r="D30"/>
  <c r="F30" s="1"/>
  <c r="B12"/>
  <c r="D5"/>
  <c r="E5" s="1"/>
  <c r="E40" i="1"/>
  <c r="E31"/>
  <c r="H31" s="1"/>
  <c r="E22"/>
  <c r="B14"/>
  <c r="E13" s="1"/>
  <c r="H13" s="1"/>
  <c r="B4"/>
  <c r="E3" s="1"/>
  <c r="F55" i="2" l="1"/>
  <c r="F53"/>
  <c r="I56"/>
  <c r="I54"/>
  <c r="I57" s="1"/>
  <c r="F52"/>
  <c r="E12"/>
  <c r="C16" s="1"/>
  <c r="F34"/>
  <c r="F35" s="1"/>
  <c r="E33"/>
  <c r="E32"/>
  <c r="E31"/>
  <c r="E30"/>
  <c r="F57"/>
  <c r="G54" s="1"/>
  <c r="H54" s="1"/>
  <c r="C23" l="1"/>
  <c r="C19"/>
  <c r="C21"/>
  <c r="C18"/>
  <c r="C20"/>
  <c r="C22"/>
  <c r="G52"/>
  <c r="H52" s="1"/>
  <c r="G55"/>
  <c r="H55" s="1"/>
  <c r="G56"/>
  <c r="H56" s="1"/>
  <c r="G53"/>
  <c r="H53" s="1"/>
  <c r="C17"/>
  <c r="E35"/>
  <c r="C39" s="1"/>
  <c r="C44" l="1"/>
  <c r="C42"/>
  <c r="C40"/>
  <c r="C41"/>
  <c r="C43"/>
  <c r="H57"/>
  <c r="C61" s="1"/>
  <c r="C64" l="1"/>
  <c r="C66"/>
  <c r="C63"/>
  <c r="C65"/>
  <c r="C62"/>
</calcChain>
</file>

<file path=xl/sharedStrings.xml><?xml version="1.0" encoding="utf-8"?>
<sst xmlns="http://schemas.openxmlformats.org/spreadsheetml/2006/main" count="102" uniqueCount="49">
  <si>
    <t>P esperada</t>
  </si>
  <si>
    <t>Error estimación</t>
  </si>
  <si>
    <t>q esperada</t>
  </si>
  <si>
    <t>SOLO INGRESE EN LA CELDA DE COLOR ROJO</t>
  </si>
  <si>
    <t>n=</t>
  </si>
  <si>
    <t>Tamaño población</t>
  </si>
  <si>
    <t xml:space="preserve">   </t>
  </si>
  <si>
    <t>desv.estadar poblacional</t>
  </si>
  <si>
    <t>n ajustada</t>
  </si>
  <si>
    <t>desv.estandar muestral</t>
  </si>
  <si>
    <t>NUMERO DE REPLICAS PARA EXPERIMENTOS</t>
  </si>
  <si>
    <t>Desviacion estándar</t>
  </si>
  <si>
    <t>diferencias de medias</t>
  </si>
  <si>
    <t>CALCULO DE MUESTRA ESTRATIFICADA PARA VARIABLE CUALITATIVA</t>
  </si>
  <si>
    <t>ESTRATO</t>
  </si>
  <si>
    <t>N</t>
  </si>
  <si>
    <t>Pi</t>
  </si>
  <si>
    <t>Ni</t>
  </si>
  <si>
    <t>Qi</t>
  </si>
  <si>
    <t>NiPiQi</t>
  </si>
  <si>
    <t>I</t>
  </si>
  <si>
    <t>II</t>
  </si>
  <si>
    <t>III</t>
  </si>
  <si>
    <t>IV</t>
  </si>
  <si>
    <t>V</t>
  </si>
  <si>
    <t>AFIJACION PROPORCIONAL</t>
  </si>
  <si>
    <t>Tamaño total de la muestra=</t>
  </si>
  <si>
    <t>Tamaño I=</t>
  </si>
  <si>
    <t>Tamaño II=</t>
  </si>
  <si>
    <t>Tamaño III=</t>
  </si>
  <si>
    <t>Tamaño IV=</t>
  </si>
  <si>
    <t>Tamaño V=</t>
  </si>
  <si>
    <t>AFIJACION NEYMAN</t>
  </si>
  <si>
    <r>
      <t>Ni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PiQi</t>
    </r>
  </si>
  <si>
    <t>AFIJACION OPTIMA</t>
  </si>
  <si>
    <t>Ci</t>
  </si>
  <si>
    <t>w</t>
  </si>
  <si>
    <t>Ni2PiQi/Wi</t>
  </si>
  <si>
    <t>CALCULO DEL TAMAÑO DE MUESTRA PARA UNA POBLACION INFINITA Y VARIABLE CUANTITATIVA</t>
  </si>
  <si>
    <t>CALCULO DEL TAMAÑO DE MUESTRA PARA UNA POBLACION INFINITA Y VARIABLE CUALITATIVA</t>
  </si>
  <si>
    <t>CALCULO DEL TAMAÑO DE MUESTRA PARA UNA POBLACION FINITA Y VARIABLE CUALITATIVA</t>
  </si>
  <si>
    <t>CALCULO DEL TAMAÑO DE MUESTRA PARA UNA POBLACION FINITA Y VARIABLE CUANTITATIVA</t>
  </si>
  <si>
    <t xml:space="preserve">      </t>
  </si>
  <si>
    <t>Error de precision</t>
  </si>
  <si>
    <t>Error de presición</t>
  </si>
  <si>
    <t>VI</t>
  </si>
  <si>
    <t>VII</t>
  </si>
  <si>
    <t>Tamaño VI=</t>
  </si>
  <si>
    <t>Tamaño VII=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</si>
</sst>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3" fillId="0" borderId="0" xfId="0" applyFont="1" applyFill="1"/>
    <xf numFmtId="0" fontId="0" fillId="0" borderId="0" xfId="0" applyFill="1"/>
    <xf numFmtId="1" fontId="0" fillId="5" borderId="0" xfId="0" applyNumberFormat="1" applyFill="1"/>
    <xf numFmtId="0" fontId="4" fillId="0" borderId="0" xfId="0" applyFont="1"/>
    <xf numFmtId="0" fontId="2" fillId="3" borderId="0" xfId="0" applyFont="1" applyFill="1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" fontId="0" fillId="4" borderId="0" xfId="0" applyNumberFormat="1" applyFill="1"/>
    <xf numFmtId="0" fontId="6" fillId="3" borderId="0" xfId="0" applyFont="1" applyFill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B16" sqref="B16"/>
    </sheetView>
  </sheetViews>
  <sheetFormatPr baseColWidth="10" defaultRowHeight="15"/>
  <cols>
    <col min="1" max="1" width="23.28515625" customWidth="1"/>
  </cols>
  <sheetData>
    <row r="1" spans="1:8">
      <c r="A1" s="1" t="s">
        <v>39</v>
      </c>
      <c r="B1" s="1"/>
      <c r="C1" s="1"/>
      <c r="D1" s="1"/>
      <c r="E1" s="1"/>
      <c r="F1" s="1"/>
      <c r="G1" s="1"/>
    </row>
    <row r="3" spans="1:8">
      <c r="A3" t="s">
        <v>0</v>
      </c>
      <c r="B3" s="6">
        <v>0.2</v>
      </c>
      <c r="D3" s="7" t="s">
        <v>4</v>
      </c>
      <c r="E3" s="4">
        <f>((1.96^2)*B3*B4)/B5^2</f>
        <v>384.16</v>
      </c>
    </row>
    <row r="4" spans="1:8">
      <c r="A4" t="s">
        <v>2</v>
      </c>
      <c r="B4" s="2">
        <f>1-B3</f>
        <v>0.8</v>
      </c>
      <c r="E4" s="3"/>
    </row>
    <row r="5" spans="1:8">
      <c r="A5" t="s">
        <v>1</v>
      </c>
      <c r="B5" s="6">
        <v>0.04</v>
      </c>
    </row>
    <row r="7" spans="1:8">
      <c r="A7" s="5" t="s">
        <v>3</v>
      </c>
      <c r="B7" s="5"/>
      <c r="C7" s="5"/>
    </row>
    <row r="10" spans="1:8">
      <c r="A10" s="1" t="s">
        <v>40</v>
      </c>
      <c r="B10" s="1"/>
      <c r="C10" s="1"/>
      <c r="D10" s="1"/>
      <c r="E10" s="1"/>
      <c r="F10" s="1"/>
      <c r="G10" s="1"/>
    </row>
    <row r="12" spans="1:8">
      <c r="A12" t="s">
        <v>5</v>
      </c>
      <c r="B12" s="6">
        <v>6500</v>
      </c>
    </row>
    <row r="13" spans="1:8">
      <c r="A13" t="s">
        <v>0</v>
      </c>
      <c r="B13" s="6">
        <v>0.3</v>
      </c>
      <c r="D13" s="7" t="s">
        <v>4</v>
      </c>
      <c r="E13" s="4">
        <f>((1.96^2)*B12*B13*B14)/((B12-1)*(B15^2)+(1.96^2)*B13*B14)</f>
        <v>307.47692244906182</v>
      </c>
      <c r="G13" t="s">
        <v>8</v>
      </c>
      <c r="H13" s="9">
        <f>B12/(1+B12/E13)</f>
        <v>293.58894913445914</v>
      </c>
    </row>
    <row r="14" spans="1:8">
      <c r="A14" t="s">
        <v>2</v>
      </c>
      <c r="B14" s="2">
        <f>1-B13</f>
        <v>0.7</v>
      </c>
      <c r="E14" s="3"/>
      <c r="F14" t="s">
        <v>6</v>
      </c>
    </row>
    <row r="15" spans="1:8">
      <c r="A15" t="s">
        <v>1</v>
      </c>
      <c r="B15" s="6">
        <v>0.05</v>
      </c>
    </row>
    <row r="17" spans="1:8">
      <c r="A17" s="5" t="s">
        <v>3</v>
      </c>
      <c r="B17" s="5"/>
      <c r="C17" s="5"/>
    </row>
    <row r="20" spans="1:8">
      <c r="A20" s="1" t="s">
        <v>38</v>
      </c>
      <c r="B20" s="1"/>
      <c r="C20" s="1"/>
      <c r="D20" s="1"/>
      <c r="E20" s="1"/>
      <c r="F20" s="1"/>
      <c r="G20" s="1"/>
    </row>
    <row r="22" spans="1:8">
      <c r="A22" t="s">
        <v>9</v>
      </c>
      <c r="B22" s="6">
        <v>5</v>
      </c>
      <c r="D22" s="7" t="s">
        <v>4</v>
      </c>
      <c r="E22" s="4">
        <f>((1.96^2)*B22^2/B23^2)</f>
        <v>96.039999999999992</v>
      </c>
    </row>
    <row r="23" spans="1:8">
      <c r="A23" t="s">
        <v>1</v>
      </c>
      <c r="B23" s="6">
        <v>1</v>
      </c>
    </row>
    <row r="25" spans="1:8">
      <c r="A25" s="5" t="s">
        <v>3</v>
      </c>
      <c r="B25" s="5"/>
      <c r="C25" s="5"/>
    </row>
    <row r="28" spans="1:8">
      <c r="A28" s="1" t="s">
        <v>41</v>
      </c>
      <c r="B28" s="1"/>
      <c r="C28" s="1"/>
      <c r="D28" s="1"/>
      <c r="E28" s="1"/>
      <c r="F28" s="1"/>
      <c r="G28" s="1"/>
    </row>
    <row r="30" spans="1:8">
      <c r="A30" t="s">
        <v>5</v>
      </c>
      <c r="B30" s="6">
        <v>2500</v>
      </c>
    </row>
    <row r="31" spans="1:8">
      <c r="A31" t="s">
        <v>7</v>
      </c>
      <c r="B31" s="6">
        <v>19</v>
      </c>
      <c r="D31" s="7" t="s">
        <v>4</v>
      </c>
      <c r="E31" s="4">
        <f>1.96^2*B30*B31^2/((B30-1)*B32^2+1.96^2*B31^2)</f>
        <v>494.61595890736538</v>
      </c>
      <c r="G31" t="s">
        <v>8</v>
      </c>
      <c r="H31" s="9">
        <f>B30/(1+B30/E31)</f>
        <v>412.92102701529222</v>
      </c>
    </row>
    <row r="32" spans="1:8">
      <c r="A32" t="s">
        <v>1</v>
      </c>
      <c r="B32" s="6">
        <v>1.5</v>
      </c>
    </row>
    <row r="34" spans="1:5">
      <c r="A34" s="5" t="s">
        <v>3</v>
      </c>
      <c r="B34" s="5"/>
      <c r="C34" s="5"/>
    </row>
    <row r="38" spans="1:5">
      <c r="A38" s="1" t="s">
        <v>10</v>
      </c>
      <c r="B38" s="1"/>
      <c r="C38" s="1"/>
    </row>
    <row r="40" spans="1:5">
      <c r="A40" t="s">
        <v>11</v>
      </c>
      <c r="B40" s="6">
        <v>0.8</v>
      </c>
      <c r="D40" s="7" t="s">
        <v>4</v>
      </c>
      <c r="E40" s="4">
        <f>(2*(1.96+0.84)^2)*((B40/B41)^2)</f>
        <v>10.035200000000001</v>
      </c>
    </row>
    <row r="41" spans="1:5">
      <c r="A41" t="s">
        <v>12</v>
      </c>
      <c r="B41" s="6">
        <v>1</v>
      </c>
    </row>
    <row r="43" spans="1:5">
      <c r="A43" s="5" t="s">
        <v>3</v>
      </c>
      <c r="B43" s="5"/>
      <c r="C43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6"/>
  <sheetViews>
    <sheetView topLeftCell="A8" zoomScale="90" zoomScaleNormal="90" workbookViewId="0">
      <selection activeCell="A16" sqref="A16:B16"/>
    </sheetView>
  </sheetViews>
  <sheetFormatPr baseColWidth="10" defaultRowHeight="15"/>
  <cols>
    <col min="1" max="1" width="18.7109375" customWidth="1"/>
    <col min="2" max="2" width="14.28515625" customWidth="1"/>
    <col min="6" max="6" width="12.7109375" bestFit="1" customWidth="1"/>
  </cols>
  <sheetData>
    <row r="1" spans="1:6">
      <c r="A1" s="1" t="s">
        <v>13</v>
      </c>
      <c r="B1" s="1"/>
      <c r="C1" s="1"/>
      <c r="D1" s="1"/>
      <c r="E1" s="1"/>
      <c r="F1" s="1"/>
    </row>
    <row r="2" spans="1:6" s="3" customFormat="1">
      <c r="A2" s="18" t="s">
        <v>25</v>
      </c>
      <c r="B2" s="18"/>
    </row>
    <row r="4" spans="1:6">
      <c r="A4" s="7" t="s">
        <v>14</v>
      </c>
      <c r="B4" s="7" t="s">
        <v>17</v>
      </c>
      <c r="C4" s="7" t="s">
        <v>16</v>
      </c>
      <c r="D4" s="7" t="s">
        <v>18</v>
      </c>
      <c r="E4" s="7" t="s">
        <v>19</v>
      </c>
    </row>
    <row r="5" spans="1:6">
      <c r="A5" s="7" t="s">
        <v>20</v>
      </c>
      <c r="B5" s="6">
        <v>106</v>
      </c>
      <c r="C5" s="6">
        <v>0.5</v>
      </c>
      <c r="D5">
        <f>1-C5</f>
        <v>0.5</v>
      </c>
      <c r="E5" s="15">
        <f>B5*C5*D5</f>
        <v>26.5</v>
      </c>
    </row>
    <row r="6" spans="1:6">
      <c r="A6" s="16" t="s">
        <v>21</v>
      </c>
      <c r="B6" s="6">
        <v>199</v>
      </c>
      <c r="C6" s="6">
        <v>0.5</v>
      </c>
      <c r="D6">
        <f t="shared" ref="D6:D11" si="0">1-C6</f>
        <v>0.5</v>
      </c>
      <c r="E6" s="15">
        <f t="shared" ref="E6:E11" si="1">B6*C6*D6</f>
        <v>49.75</v>
      </c>
    </row>
    <row r="7" spans="1:6">
      <c r="A7" s="16" t="s">
        <v>22</v>
      </c>
      <c r="B7" s="6">
        <v>213</v>
      </c>
      <c r="C7" s="6">
        <v>0.5</v>
      </c>
      <c r="D7">
        <f t="shared" si="0"/>
        <v>0.5</v>
      </c>
      <c r="E7" s="15">
        <f t="shared" si="1"/>
        <v>53.25</v>
      </c>
    </row>
    <row r="8" spans="1:6">
      <c r="A8" s="16" t="s">
        <v>23</v>
      </c>
      <c r="B8" s="6">
        <v>109</v>
      </c>
      <c r="C8" s="6">
        <v>0.5</v>
      </c>
      <c r="D8">
        <f t="shared" si="0"/>
        <v>0.5</v>
      </c>
      <c r="E8" s="15">
        <f t="shared" si="1"/>
        <v>27.25</v>
      </c>
    </row>
    <row r="9" spans="1:6">
      <c r="A9" s="16" t="s">
        <v>24</v>
      </c>
      <c r="B9" s="6">
        <v>144</v>
      </c>
      <c r="C9" s="6">
        <v>0.5</v>
      </c>
      <c r="D9">
        <f t="shared" si="0"/>
        <v>0.5</v>
      </c>
      <c r="E9" s="15">
        <f t="shared" si="1"/>
        <v>36</v>
      </c>
    </row>
    <row r="10" spans="1:6">
      <c r="A10" s="16" t="s">
        <v>45</v>
      </c>
      <c r="B10" s="6">
        <v>86</v>
      </c>
      <c r="C10" s="6">
        <v>0.5</v>
      </c>
      <c r="D10">
        <f t="shared" si="0"/>
        <v>0.5</v>
      </c>
      <c r="E10" s="15">
        <f t="shared" si="1"/>
        <v>21.5</v>
      </c>
    </row>
    <row r="11" spans="1:6">
      <c r="A11" s="17" t="s">
        <v>46</v>
      </c>
      <c r="B11" s="6">
        <v>93</v>
      </c>
      <c r="C11" s="6">
        <v>0.5</v>
      </c>
      <c r="D11">
        <f t="shared" si="0"/>
        <v>0.5</v>
      </c>
      <c r="E11" s="15">
        <f t="shared" si="1"/>
        <v>23.25</v>
      </c>
    </row>
    <row r="12" spans="1:6">
      <c r="A12" s="7" t="s">
        <v>15</v>
      </c>
      <c r="B12">
        <f>SUM(B5:B11)</f>
        <v>950</v>
      </c>
      <c r="E12" s="15">
        <f>SUM(E5:E11)</f>
        <v>237.5</v>
      </c>
    </row>
    <row r="13" spans="1:6">
      <c r="A13" s="13" t="s">
        <v>44</v>
      </c>
      <c r="B13" s="6">
        <v>6.2500000000000001E-4</v>
      </c>
    </row>
    <row r="16" spans="1:6">
      <c r="A16" s="19" t="s">
        <v>26</v>
      </c>
      <c r="B16" s="19"/>
      <c r="C16" s="9">
        <f>E12/((B12*B13)+(E12/B12))</f>
        <v>281.48148148148147</v>
      </c>
    </row>
    <row r="17" spans="1:6">
      <c r="A17" s="19" t="s">
        <v>27</v>
      </c>
      <c r="B17" s="19"/>
      <c r="C17" s="11">
        <f>$C$16*(B5/$B$12)</f>
        <v>31.407407407407405</v>
      </c>
    </row>
    <row r="18" spans="1:6">
      <c r="A18" s="19" t="s">
        <v>28</v>
      </c>
      <c r="B18" s="19"/>
      <c r="C18" s="11">
        <f t="shared" ref="C18:C23" si="2">$C$16*(B6/$B$12)</f>
        <v>58.962962962962962</v>
      </c>
    </row>
    <row r="19" spans="1:6">
      <c r="A19" s="19" t="s">
        <v>29</v>
      </c>
      <c r="B19" s="19"/>
      <c r="C19" s="11">
        <f t="shared" si="2"/>
        <v>63.111111111111107</v>
      </c>
    </row>
    <row r="20" spans="1:6">
      <c r="A20" s="19" t="s">
        <v>30</v>
      </c>
      <c r="B20" s="19"/>
      <c r="C20" s="11">
        <f t="shared" si="2"/>
        <v>32.296296296296291</v>
      </c>
    </row>
    <row r="21" spans="1:6">
      <c r="A21" s="19" t="s">
        <v>31</v>
      </c>
      <c r="B21" s="19"/>
      <c r="C21" s="11">
        <f t="shared" si="2"/>
        <v>42.666666666666664</v>
      </c>
    </row>
    <row r="22" spans="1:6">
      <c r="A22" s="19" t="s">
        <v>47</v>
      </c>
      <c r="B22" s="19"/>
      <c r="C22" s="11">
        <f t="shared" si="2"/>
        <v>25.481481481481481</v>
      </c>
    </row>
    <row r="23" spans="1:6">
      <c r="A23" s="19" t="s">
        <v>48</v>
      </c>
      <c r="B23" s="19"/>
      <c r="C23" s="11">
        <f t="shared" si="2"/>
        <v>27.555555555555554</v>
      </c>
    </row>
    <row r="26" spans="1:6">
      <c r="A26" s="1" t="s">
        <v>13</v>
      </c>
      <c r="B26" s="1"/>
      <c r="C26" s="1"/>
      <c r="D26" s="1"/>
      <c r="E26" s="1"/>
      <c r="F26" s="1"/>
    </row>
    <row r="27" spans="1:6">
      <c r="A27" s="18" t="s">
        <v>32</v>
      </c>
      <c r="B27" s="18"/>
      <c r="C27" s="3"/>
      <c r="D27" s="3"/>
      <c r="E27" s="3"/>
      <c r="F27" s="3"/>
    </row>
    <row r="29" spans="1:6">
      <c r="A29" s="7" t="s">
        <v>14</v>
      </c>
      <c r="B29" s="7" t="s">
        <v>17</v>
      </c>
      <c r="C29" s="7" t="s">
        <v>16</v>
      </c>
      <c r="D29" s="7" t="s">
        <v>18</v>
      </c>
      <c r="E29" s="7" t="s">
        <v>33</v>
      </c>
      <c r="F29" s="7" t="s">
        <v>19</v>
      </c>
    </row>
    <row r="30" spans="1:6">
      <c r="A30" s="7" t="s">
        <v>20</v>
      </c>
      <c r="B30" s="6">
        <v>126</v>
      </c>
      <c r="C30" s="6">
        <v>0.53</v>
      </c>
      <c r="D30">
        <f>1-C30</f>
        <v>0.47</v>
      </c>
      <c r="E30" s="8">
        <f>B30*SQRT(C30*D30)</f>
        <v>62.886497755877613</v>
      </c>
      <c r="F30">
        <f>B30*C30*D30</f>
        <v>31.386599999999998</v>
      </c>
    </row>
    <row r="31" spans="1:6">
      <c r="A31" s="7" t="s">
        <v>21</v>
      </c>
      <c r="B31" s="6">
        <v>135</v>
      </c>
      <c r="C31" s="6">
        <v>0.48</v>
      </c>
      <c r="D31">
        <f t="shared" ref="D31:D34" si="3">1-C31</f>
        <v>0.52</v>
      </c>
      <c r="E31" s="8">
        <f>B31*SQRT(C31*D31)</f>
        <v>67.445978382702705</v>
      </c>
      <c r="F31">
        <f t="shared" ref="F31:F34" si="4">B31*C31*D31</f>
        <v>33.695999999999998</v>
      </c>
    </row>
    <row r="32" spans="1:6">
      <c r="A32" s="7" t="s">
        <v>22</v>
      </c>
      <c r="B32" s="6">
        <v>85</v>
      </c>
      <c r="C32" s="6">
        <v>0.67</v>
      </c>
      <c r="D32">
        <f t="shared" si="3"/>
        <v>0.32999999999999996</v>
      </c>
      <c r="E32" s="8">
        <f>B32*SQRT(C32*D32)</f>
        <v>39.968081014729741</v>
      </c>
      <c r="F32">
        <f t="shared" si="4"/>
        <v>18.793499999999998</v>
      </c>
    </row>
    <row r="33" spans="1:6">
      <c r="A33" s="7" t="s">
        <v>23</v>
      </c>
      <c r="B33" s="6">
        <v>101</v>
      </c>
      <c r="C33" s="6">
        <v>0.39</v>
      </c>
      <c r="D33">
        <f t="shared" si="3"/>
        <v>0.61</v>
      </c>
      <c r="E33" s="8">
        <f>B33*SQRT(C33*D33)</f>
        <v>49.262743528959078</v>
      </c>
      <c r="F33">
        <f t="shared" si="4"/>
        <v>24.027899999999999</v>
      </c>
    </row>
    <row r="34" spans="1:6">
      <c r="A34" s="7" t="s">
        <v>24</v>
      </c>
      <c r="B34" s="6">
        <v>63</v>
      </c>
      <c r="C34" s="6">
        <v>0.19</v>
      </c>
      <c r="D34">
        <f t="shared" si="3"/>
        <v>0.81</v>
      </c>
      <c r="E34" s="8">
        <f>B34*SQRT(C34*D34)</f>
        <v>24.714957009875622</v>
      </c>
      <c r="F34">
        <f t="shared" si="4"/>
        <v>9.6957000000000004</v>
      </c>
    </row>
    <row r="35" spans="1:6">
      <c r="A35" s="7" t="s">
        <v>15</v>
      </c>
      <c r="B35">
        <f>SUM(B30:B34)</f>
        <v>510</v>
      </c>
      <c r="E35" s="14">
        <f>SUM(E30:E34)</f>
        <v>244.27825769214476</v>
      </c>
      <c r="F35" s="8">
        <f>SUM(F30:F34)</f>
        <v>117.5997</v>
      </c>
    </row>
    <row r="36" spans="1:6">
      <c r="A36" s="13" t="s">
        <v>43</v>
      </c>
      <c r="B36" s="6">
        <v>6.2399999999999999E-4</v>
      </c>
    </row>
    <row r="39" spans="1:6">
      <c r="A39" s="19" t="s">
        <v>26</v>
      </c>
      <c r="B39" s="19"/>
      <c r="C39" s="9">
        <f>(E35^2)/(((B35^2)*B36)+F35)</f>
        <v>213.18835114531072</v>
      </c>
    </row>
    <row r="40" spans="1:6">
      <c r="A40" s="19" t="s">
        <v>27</v>
      </c>
      <c r="B40" s="19"/>
      <c r="C40" s="11">
        <f>$C$39*(E30/$E$35)</f>
        <v>54.882775456728446</v>
      </c>
    </row>
    <row r="41" spans="1:6">
      <c r="A41" s="19" t="s">
        <v>28</v>
      </c>
      <c r="B41" s="19"/>
      <c r="C41" s="11">
        <f t="shared" ref="C41:C44" si="5">$C$39*(E31/$E$35)</f>
        <v>58.861959548244457</v>
      </c>
    </row>
    <row r="42" spans="1:6">
      <c r="A42" s="19" t="s">
        <v>29</v>
      </c>
      <c r="B42" s="19"/>
      <c r="C42" s="11">
        <f t="shared" si="5"/>
        <v>34.88124309741395</v>
      </c>
    </row>
    <row r="43" spans="1:6">
      <c r="A43" s="19" t="s">
        <v>30</v>
      </c>
      <c r="B43" s="19"/>
      <c r="C43" s="11">
        <f t="shared" si="5"/>
        <v>42.99295060090332</v>
      </c>
    </row>
    <row r="44" spans="1:6">
      <c r="A44" s="19" t="s">
        <v>31</v>
      </c>
      <c r="B44" s="19"/>
      <c r="C44" s="11">
        <f t="shared" si="5"/>
        <v>21.569422442020535</v>
      </c>
    </row>
    <row r="48" spans="1:6">
      <c r="A48" s="1" t="s">
        <v>13</v>
      </c>
      <c r="B48" s="1"/>
      <c r="C48" s="1"/>
      <c r="D48" s="1"/>
      <c r="E48" s="1"/>
      <c r="F48" s="1"/>
    </row>
    <row r="49" spans="1:9">
      <c r="A49" s="18" t="s">
        <v>34</v>
      </c>
      <c r="B49" s="18"/>
      <c r="C49" s="3"/>
      <c r="D49" s="3"/>
      <c r="E49" s="3"/>
      <c r="F49" s="3"/>
    </row>
    <row r="51" spans="1:9">
      <c r="A51" s="10" t="s">
        <v>14</v>
      </c>
      <c r="B51" s="10" t="s">
        <v>17</v>
      </c>
      <c r="C51" s="10" t="s">
        <v>16</v>
      </c>
      <c r="D51" s="10" t="s">
        <v>18</v>
      </c>
      <c r="E51" s="10" t="s">
        <v>35</v>
      </c>
      <c r="F51" s="10" t="s">
        <v>33</v>
      </c>
      <c r="G51" s="10" t="s">
        <v>36</v>
      </c>
      <c r="H51" s="10" t="s">
        <v>37</v>
      </c>
      <c r="I51" s="10" t="s">
        <v>19</v>
      </c>
    </row>
    <row r="52" spans="1:9">
      <c r="A52" s="10" t="s">
        <v>20</v>
      </c>
      <c r="B52" s="6">
        <v>126</v>
      </c>
      <c r="C52" s="6">
        <v>0.6</v>
      </c>
      <c r="D52">
        <f>1-C52</f>
        <v>0.4</v>
      </c>
      <c r="E52" s="12">
        <v>2</v>
      </c>
      <c r="F52" s="8">
        <f>B52*SQRT((C52*D52)/E52)</f>
        <v>43.647680350735705</v>
      </c>
      <c r="G52" s="8">
        <f>F52/$F$57</f>
        <v>0.25490228803257853</v>
      </c>
      <c r="H52">
        <f>((B52^2)*C52*D52)/G52</f>
        <v>14947.845425039972</v>
      </c>
      <c r="I52">
        <f>B52*C52*D52</f>
        <v>30.24</v>
      </c>
    </row>
    <row r="53" spans="1:9">
      <c r="A53" s="10" t="s">
        <v>21</v>
      </c>
      <c r="B53" s="6">
        <v>135</v>
      </c>
      <c r="C53" s="6">
        <v>0.4</v>
      </c>
      <c r="D53">
        <f t="shared" ref="D53:D56" si="6">1-C53</f>
        <v>0.6</v>
      </c>
      <c r="E53" s="12">
        <v>1.5</v>
      </c>
      <c r="F53" s="8">
        <f t="shared" ref="F53:F56" si="7">B53*SQRT((C53*D53)/E53)</f>
        <v>54</v>
      </c>
      <c r="G53" s="8">
        <f t="shared" ref="G53:G56" si="8">F53/$F$57</f>
        <v>0.3153597955985587</v>
      </c>
      <c r="H53">
        <f t="shared" ref="H53:H56" si="9">((B53^2)*C53*D53)/G53</f>
        <v>13869.872003493874</v>
      </c>
      <c r="I53">
        <f t="shared" ref="I53:I56" si="10">B53*C53*D53</f>
        <v>32.4</v>
      </c>
    </row>
    <row r="54" spans="1:9">
      <c r="A54" s="10" t="s">
        <v>22</v>
      </c>
      <c r="B54" s="6">
        <v>85</v>
      </c>
      <c r="C54" s="6">
        <v>0.7</v>
      </c>
      <c r="D54">
        <f t="shared" si="6"/>
        <v>0.30000000000000004</v>
      </c>
      <c r="E54" s="12">
        <v>3</v>
      </c>
      <c r="F54" s="8">
        <f t="shared" si="7"/>
        <v>22.488886144049022</v>
      </c>
      <c r="G54" s="8">
        <f t="shared" si="8"/>
        <v>0.13133500995604738</v>
      </c>
      <c r="H54">
        <f t="shared" si="9"/>
        <v>11552.517493300253</v>
      </c>
      <c r="I54">
        <f t="shared" si="10"/>
        <v>17.850000000000001</v>
      </c>
    </row>
    <row r="55" spans="1:9">
      <c r="A55" s="10" t="s">
        <v>23</v>
      </c>
      <c r="B55" s="6">
        <v>101</v>
      </c>
      <c r="C55" s="6">
        <v>0.3</v>
      </c>
      <c r="D55">
        <f t="shared" si="6"/>
        <v>0.7</v>
      </c>
      <c r="E55" s="12">
        <v>2.5</v>
      </c>
      <c r="F55" s="8">
        <f t="shared" si="7"/>
        <v>29.272581027302664</v>
      </c>
      <c r="G55" s="8">
        <f t="shared" si="8"/>
        <v>0.17095176239652621</v>
      </c>
      <c r="H55">
        <f t="shared" si="9"/>
        <v>12531.078767302197</v>
      </c>
      <c r="I55">
        <f t="shared" si="10"/>
        <v>21.209999999999997</v>
      </c>
    </row>
    <row r="56" spans="1:9">
      <c r="A56" s="10" t="s">
        <v>24</v>
      </c>
      <c r="B56" s="6">
        <v>63</v>
      </c>
      <c r="C56" s="6">
        <v>0.4</v>
      </c>
      <c r="D56">
        <f t="shared" si="6"/>
        <v>0.6</v>
      </c>
      <c r="E56" s="12">
        <v>2</v>
      </c>
      <c r="F56" s="8">
        <f t="shared" si="7"/>
        <v>21.823840175367852</v>
      </c>
      <c r="G56" s="8">
        <f t="shared" si="8"/>
        <v>0.12745114401628926</v>
      </c>
      <c r="H56">
        <f t="shared" si="9"/>
        <v>7473.9227125199859</v>
      </c>
      <c r="I56">
        <f t="shared" si="10"/>
        <v>15.120000000000001</v>
      </c>
    </row>
    <row r="57" spans="1:9">
      <c r="A57" s="10" t="s">
        <v>15</v>
      </c>
      <c r="B57">
        <f>SUM(B52:B56)</f>
        <v>510</v>
      </c>
      <c r="F57" s="8">
        <f>SUM(F52:F56)</f>
        <v>171.23298769745523</v>
      </c>
      <c r="H57">
        <f>SUM(H52:H56)</f>
        <v>60375.236401656279</v>
      </c>
      <c r="I57">
        <f>SUM(I52:I56)</f>
        <v>116.82000000000001</v>
      </c>
    </row>
    <row r="58" spans="1:9">
      <c r="A58" s="10" t="s">
        <v>43</v>
      </c>
      <c r="B58" s="6">
        <v>1.5E-3</v>
      </c>
    </row>
    <row r="60" spans="1:9">
      <c r="F60" t="s">
        <v>42</v>
      </c>
    </row>
    <row r="61" spans="1:9">
      <c r="A61" s="19" t="s">
        <v>26</v>
      </c>
      <c r="B61" s="19"/>
      <c r="C61" s="9">
        <f>(H57)/(((B57^2)*B58)+I57)</f>
        <v>119.09035327860875</v>
      </c>
    </row>
    <row r="62" spans="1:9">
      <c r="A62" s="19" t="s">
        <v>27</v>
      </c>
      <c r="B62" s="19"/>
      <c r="C62" s="11">
        <f>$C$61*G52</f>
        <v>30.356403533325459</v>
      </c>
    </row>
    <row r="63" spans="1:9">
      <c r="A63" s="19" t="s">
        <v>28</v>
      </c>
      <c r="B63" s="19"/>
      <c r="C63" s="11">
        <f t="shared" ref="C63:C66" si="11">$C$61*G53</f>
        <v>37.556309467702199</v>
      </c>
    </row>
    <row r="64" spans="1:9">
      <c r="A64" s="19" t="s">
        <v>29</v>
      </c>
      <c r="B64" s="19"/>
      <c r="C64" s="11">
        <f t="shared" si="11"/>
        <v>15.64073273351528</v>
      </c>
    </row>
    <row r="65" spans="1:3">
      <c r="A65" s="19" t="s">
        <v>30</v>
      </c>
      <c r="B65" s="19"/>
      <c r="C65" s="11">
        <f t="shared" si="11"/>
        <v>20.358705777403088</v>
      </c>
    </row>
    <row r="66" spans="1:3">
      <c r="A66" s="19" t="s">
        <v>31</v>
      </c>
      <c r="B66" s="19"/>
      <c r="C66" s="11">
        <f t="shared" si="11"/>
        <v>15.178201766662729</v>
      </c>
    </row>
  </sheetData>
  <mergeCells count="23">
    <mergeCell ref="A64:B64"/>
    <mergeCell ref="A65:B65"/>
    <mergeCell ref="A66:B66"/>
    <mergeCell ref="A20:B20"/>
    <mergeCell ref="A49:B49"/>
    <mergeCell ref="A61:B61"/>
    <mergeCell ref="A62:B62"/>
    <mergeCell ref="A63:B63"/>
    <mergeCell ref="A43:B43"/>
    <mergeCell ref="A44:B44"/>
    <mergeCell ref="A21:B21"/>
    <mergeCell ref="A27:B27"/>
    <mergeCell ref="A39:B39"/>
    <mergeCell ref="A40:B40"/>
    <mergeCell ref="A41:B41"/>
    <mergeCell ref="A42:B42"/>
    <mergeCell ref="A22:B22"/>
    <mergeCell ref="A23:B23"/>
    <mergeCell ref="A2:B2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MAS</vt:lpstr>
      <vt:lpstr>MAE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Wolf</cp:lastModifiedBy>
  <dcterms:created xsi:type="dcterms:W3CDTF">2011-05-14T14:44:48Z</dcterms:created>
  <dcterms:modified xsi:type="dcterms:W3CDTF">2015-09-25T02:56:37Z</dcterms:modified>
</cp:coreProperties>
</file>